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800\810\a_Jiří Chrpa\Odpady\Metodický pokyn - příprava\Odpady na web\"/>
    </mc:Choice>
  </mc:AlternateContent>
  <xr:revisionPtr revIDLastSave="0" documentId="8_{62FB0D11-2A19-4D3C-9FC8-24E949BFC316}" xr6:coauthVersionLast="36" xr6:coauthVersionMax="36" xr10:uidLastSave="{00000000-0000-0000-0000-000000000000}"/>
  <bookViews>
    <workbookView xWindow="0" yWindow="0" windowWidth="19200" windowHeight="11970" xr2:uid="{C75BE332-1BC8-409C-B627-754EE48911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1" i="1"/>
  <c r="B40" i="1"/>
  <c r="B39" i="1"/>
  <c r="C32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6" i="1"/>
  <c r="J16" i="1" l="1"/>
  <c r="J18" i="1"/>
  <c r="J10" i="1"/>
  <c r="J6" i="1"/>
  <c r="J12" i="1"/>
  <c r="J8" i="1"/>
  <c r="J14" i="1"/>
  <c r="G19" i="1"/>
  <c r="G11" i="1"/>
  <c r="G13" i="1"/>
  <c r="J19" i="1"/>
  <c r="J15" i="1"/>
  <c r="J11" i="1"/>
  <c r="J7" i="1"/>
  <c r="J17" i="1"/>
  <c r="J13" i="1"/>
  <c r="J9" i="1"/>
  <c r="G15" i="1"/>
  <c r="G7" i="1"/>
  <c r="I20" i="1"/>
  <c r="I21" i="1" s="1"/>
  <c r="H20" i="1"/>
  <c r="G9" i="1"/>
  <c r="G18" i="1"/>
  <c r="G14" i="1"/>
  <c r="G17" i="1"/>
  <c r="G6" i="1"/>
  <c r="G16" i="1"/>
  <c r="G12" i="1"/>
  <c r="G8" i="1"/>
  <c r="E20" i="1"/>
  <c r="B21" i="1" s="1"/>
  <c r="F20" i="1"/>
  <c r="G10" i="1"/>
  <c r="B20" i="1"/>
  <c r="B32" i="1"/>
  <c r="J20" i="1" l="1"/>
  <c r="F21" i="1"/>
  <c r="G20" i="1"/>
  <c r="B22" i="1" s="1"/>
  <c r="C30" i="1"/>
  <c r="C34" i="1" s="1"/>
  <c r="B30" i="1"/>
  <c r="J21" i="1" l="1"/>
  <c r="H21" i="1"/>
  <c r="B34" i="1"/>
  <c r="G21" i="1" s="1"/>
  <c r="E21" i="1"/>
</calcChain>
</file>

<file path=xl/sharedStrings.xml><?xml version="1.0" encoding="utf-8"?>
<sst xmlns="http://schemas.openxmlformats.org/spreadsheetml/2006/main" count="71" uniqueCount="61">
  <si>
    <t>Frakce SKO</t>
  </si>
  <si>
    <t>Složení SKO</t>
  </si>
  <si>
    <t>Předpokládaný podíl biomasy pro účely EU ETS</t>
  </si>
  <si>
    <t>Papír</t>
  </si>
  <si>
    <t>Plast</t>
  </si>
  <si>
    <t>Bioodpad</t>
  </si>
  <si>
    <t>Dřevo</t>
  </si>
  <si>
    <t>Sklo</t>
  </si>
  <si>
    <t>Kovy</t>
  </si>
  <si>
    <t>Textil</t>
  </si>
  <si>
    <t>Kompozitní nápojový karton</t>
  </si>
  <si>
    <t>Elektrozařízení</t>
  </si>
  <si>
    <t>Baterie a akumulátory</t>
  </si>
  <si>
    <t>Další odpady</t>
  </si>
  <si>
    <t>Podíl pod 10 mm</t>
  </si>
  <si>
    <t>Hmotnost odpadu (t)</t>
  </si>
  <si>
    <t>Hmotnost biomasy (t)</t>
  </si>
  <si>
    <t>Podíl vody</t>
  </si>
  <si>
    <t>Vlhkost v %</t>
  </si>
  <si>
    <t>Voda v t</t>
  </si>
  <si>
    <t>Celkem %</t>
  </si>
  <si>
    <t>Podíl biomasy %</t>
  </si>
  <si>
    <t>Výpočet podílu biomasy</t>
  </si>
  <si>
    <t>← Nastavit množství odpadu na vstupu do zařízení</t>
  </si>
  <si>
    <t>← Neměnit</t>
  </si>
  <si>
    <t>Podíl biomasy na SKO</t>
  </si>
  <si>
    <t>Podíl suché biomasy na SKO</t>
  </si>
  <si>
    <t>Podíl vody v biomase na SKO</t>
  </si>
  <si>
    <t>Celkem</t>
  </si>
  <si>
    <t>Kontrola</t>
  </si>
  <si>
    <r>
      <t xml:space="preserve">Neměnit </t>
    </r>
    <r>
      <rPr>
        <sz val="11"/>
        <color rgb="FF002060"/>
        <rFont val="Calibri"/>
        <family val="2"/>
        <charset val="238"/>
      </rPr>
      <t>→</t>
    </r>
  </si>
  <si>
    <t>Vyčíslení podílu biomasy na směsném komunálním odpadu</t>
  </si>
  <si>
    <t>Podíl biomasy se zohledněním vlhkosti v %</t>
  </si>
  <si>
    <t>Vstupní hodnoty</t>
  </si>
  <si>
    <t>Výsledné podíly</t>
  </si>
  <si>
    <t>Složky</t>
  </si>
  <si>
    <t>Hmotnost</t>
  </si>
  <si>
    <t>Přehled:</t>
  </si>
  <si>
    <t>← Výsledný podíl</t>
  </si>
  <si>
    <t>Tabulka po dosazení hmotnosti odpadu vypočítá podíl biomasy.</t>
  </si>
  <si>
    <t>Kontrolní součet frakcí (musí být 100 %):</t>
  </si>
  <si>
    <t>Hmotnost biomasy v SKO (t)</t>
  </si>
  <si>
    <t>Hmotnost vody v biomase v SKO (t)</t>
  </si>
  <si>
    <t>Hmotnost suché biomasy v SKO (t)</t>
  </si>
  <si>
    <r>
      <rPr>
        <b/>
        <sz val="11"/>
        <color rgb="FF008000"/>
        <rFont val="Calibri"/>
        <family val="2"/>
        <charset val="238"/>
        <scheme val="minor"/>
      </rPr>
      <t xml:space="preserve">Výsledný podíl pro dosazení do výpočtu; </t>
    </r>
    <r>
      <rPr>
        <b/>
        <sz val="11"/>
        <color rgb="FF002060"/>
        <rFont val="Calibri"/>
        <family val="2"/>
        <charset val="238"/>
        <scheme val="minor"/>
      </rPr>
      <t xml:space="preserve">Neměnit </t>
    </r>
    <r>
      <rPr>
        <b/>
        <sz val="11"/>
        <color rgb="FF002060"/>
        <rFont val="Calibri"/>
        <family val="2"/>
        <charset val="238"/>
      </rPr>
      <t>→</t>
    </r>
  </si>
  <si>
    <t>Podíl biomasy bez zohlednění vlhkosti v %</t>
  </si>
  <si>
    <r>
      <rPr>
        <b/>
        <sz val="11"/>
        <color rgb="FF0070C0"/>
        <rFont val="Calibri"/>
        <family val="2"/>
        <charset val="238"/>
        <scheme val="minor"/>
      </rPr>
      <t>Výsledný podíl se zohledněním obsahu vody;</t>
    </r>
    <r>
      <rPr>
        <sz val="11"/>
        <color rgb="FF008000"/>
        <rFont val="Calibri"/>
        <family val="2"/>
        <charset val="238"/>
        <scheme val="minor"/>
      </rPr>
      <t xml:space="preserve"> </t>
    </r>
    <r>
      <rPr>
        <sz val="11"/>
        <color rgb="FF002060"/>
        <rFont val="Calibri"/>
        <family val="2"/>
        <charset val="238"/>
        <scheme val="minor"/>
      </rPr>
      <t xml:space="preserve">Neměnit </t>
    </r>
    <r>
      <rPr>
        <sz val="11"/>
        <color rgb="FF002060"/>
        <rFont val="Calibri"/>
        <family val="2"/>
        <charset val="238"/>
      </rPr>
      <t>→</t>
    </r>
  </si>
  <si>
    <r>
      <t xml:space="preserve">Jsou-li dostupné přesnější údaje, </t>
    </r>
    <r>
      <rPr>
        <b/>
        <i/>
        <sz val="11"/>
        <color theme="1"/>
        <rFont val="Calibri"/>
        <family val="2"/>
        <charset val="238"/>
        <scheme val="minor"/>
      </rPr>
      <t>lze doplnit údaj o podílu frakce na SKO, podílu biomasy nebo i o vlhkosti manuálně</t>
    </r>
    <r>
      <rPr>
        <i/>
        <sz val="11"/>
        <color theme="1"/>
        <rFont val="Calibri"/>
        <family val="2"/>
        <charset val="238"/>
        <scheme val="minor"/>
      </rPr>
      <t xml:space="preserve"> podle dostupných podkladů; </t>
    </r>
    <r>
      <rPr>
        <b/>
        <i/>
        <sz val="11"/>
        <color theme="1"/>
        <rFont val="Calibri"/>
        <family val="2"/>
        <charset val="238"/>
        <scheme val="minor"/>
      </rPr>
      <t>kontrolní součet podílů frakcí však musí vycházet 100 %</t>
    </r>
    <r>
      <rPr>
        <i/>
        <sz val="11"/>
        <color theme="1"/>
        <rFont val="Calibri"/>
        <family val="2"/>
        <charset val="238"/>
        <scheme val="minor"/>
      </rPr>
      <t xml:space="preserve"> s tolerancí +-0,2%</t>
    </r>
  </si>
  <si>
    <t>Podíl 20 až 40 mm</t>
  </si>
  <si>
    <t>Podíl 10 až 20 mm</t>
  </si>
  <si>
    <t>← 100 % s tolerancí +-0,2%</t>
  </si>
  <si>
    <t>Výpočet hmotnosti (suché) biomasy</t>
  </si>
  <si>
    <t>Hmotnost suché biomasy se zohledněním vlhkosti v t</t>
  </si>
  <si>
    <t>← Zde vyplnit emise ze spalování odpadu v t CO2 zjištěné měřením, popřípadě jiným způsobem</t>
  </si>
  <si>
    <t>Výpočet emisí ze zařízení</t>
  </si>
  <si>
    <t>Výpočet emisí ze zařízení se zohledněním vlhkosti</t>
  </si>
  <si>
    <t>Emise ze zařízení (t CO2)</t>
  </si>
  <si>
    <t>Emise z fosilní složky (t CO2)</t>
  </si>
  <si>
    <t>Emise z biogenní složky (t CO2)</t>
  </si>
  <si>
    <r>
      <t xml:space="preserve">Tabulka obsahuje </t>
    </r>
    <r>
      <rPr>
        <b/>
        <i/>
        <sz val="11"/>
        <color theme="1"/>
        <rFont val="Calibri"/>
        <family val="2"/>
        <charset val="238"/>
        <scheme val="minor"/>
      </rPr>
      <t>standardní podíly frakcí směsného komunálního odpadu (SKO) podle Metodiky MŽP pro stanovení složení SKO, KO, a podíly biomasy v těchto frakcích</t>
    </r>
    <r>
      <rPr>
        <i/>
        <sz val="11"/>
        <color theme="1"/>
        <rFont val="Calibri"/>
        <family val="2"/>
        <charset val="238"/>
        <scheme val="minor"/>
      </rPr>
      <t>. Zohlednění obsahu vody není vyžadováno a tabulka pro něj v základním nastavení obsahuje hodnotu 0 %.</t>
    </r>
  </si>
  <si>
    <t>Vyčíslení emisí - po dosazení emisí v t CO2 tabulka vypočítá podíly emisí z biogenní složky a fosilní složky.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</si>
</sst>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%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008000"/>
      <name val="Calibri"/>
      <family val="2"/>
      <charset val="238"/>
      <scheme val="minor"/>
    </font>
    <font>
      <b/>
      <sz val="11"/>
      <color rgb="FF008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</font>
    <font>
      <b/>
      <sz val="16"/>
      <color rgb="FF00206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0" fontId="0" fillId="0" borderId="4" xfId="0" applyNumberFormat="1" applyBorder="1" applyAlignment="1">
      <alignment horizontal="right" vertical="center" wrapText="1"/>
    </xf>
    <xf numFmtId="10" fontId="0" fillId="0" borderId="6" xfId="0" applyNumberFormat="1" applyBorder="1" applyAlignment="1">
      <alignment horizontal="right" vertical="center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0" fillId="0" borderId="0" xfId="0" applyAlignment="1">
      <alignment horizontal="right"/>
    </xf>
    <xf numFmtId="0" fontId="2" fillId="0" borderId="0" xfId="0" applyFont="1"/>
    <xf numFmtId="0" fontId="3" fillId="18" borderId="8" xfId="0" applyFont="1" applyFill="1" applyBorder="1"/>
    <xf numFmtId="0" fontId="3" fillId="18" borderId="1" xfId="0" applyFont="1" applyFill="1" applyBorder="1" applyAlignment="1">
      <alignment vertical="center"/>
    </xf>
    <xf numFmtId="0" fontId="3" fillId="18" borderId="2" xfId="0" applyFont="1" applyFill="1" applyBorder="1" applyAlignment="1">
      <alignment vertical="center"/>
    </xf>
    <xf numFmtId="10" fontId="0" fillId="0" borderId="0" xfId="0" applyNumberFormat="1"/>
    <xf numFmtId="164" fontId="0" fillId="0" borderId="0" xfId="0" applyNumberFormat="1"/>
    <xf numFmtId="0" fontId="1" fillId="3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1" fillId="5" borderId="3" xfId="0" applyFont="1" applyFill="1" applyBorder="1" applyAlignment="1">
      <alignment horizontal="justify" vertical="center" wrapText="1"/>
    </xf>
    <xf numFmtId="0" fontId="1" fillId="6" borderId="3" xfId="0" applyFont="1" applyFill="1" applyBorder="1" applyAlignment="1">
      <alignment horizontal="justify" vertical="center" wrapText="1"/>
    </xf>
    <xf numFmtId="0" fontId="1" fillId="8" borderId="3" xfId="0" applyFont="1" applyFill="1" applyBorder="1" applyAlignment="1">
      <alignment horizontal="justify" vertical="center" wrapText="1"/>
    </xf>
    <xf numFmtId="0" fontId="1" fillId="9" borderId="3" xfId="0" applyFont="1" applyFill="1" applyBorder="1" applyAlignment="1">
      <alignment horizontal="justify" vertical="center" wrapText="1"/>
    </xf>
    <xf numFmtId="0" fontId="1" fillId="11" borderId="3" xfId="0" applyFont="1" applyFill="1" applyBorder="1" applyAlignment="1">
      <alignment horizontal="justify" vertical="center" wrapText="1"/>
    </xf>
    <xf numFmtId="0" fontId="1" fillId="12" borderId="3" xfId="0" applyFont="1" applyFill="1" applyBorder="1" applyAlignment="1">
      <alignment horizontal="justify" vertical="center" wrapText="1"/>
    </xf>
    <xf numFmtId="0" fontId="1" fillId="13" borderId="3" xfId="0" applyFont="1" applyFill="1" applyBorder="1" applyAlignment="1">
      <alignment horizontal="justify" vertical="center" wrapText="1"/>
    </xf>
    <xf numFmtId="0" fontId="1" fillId="14" borderId="3" xfId="0" applyFont="1" applyFill="1" applyBorder="1" applyAlignment="1">
      <alignment horizontal="justify" vertical="center" wrapText="1"/>
    </xf>
    <xf numFmtId="0" fontId="1" fillId="15" borderId="5" xfId="0" applyFont="1" applyFill="1" applyBorder="1" applyAlignment="1">
      <alignment horizontal="justify" vertical="center" wrapText="1"/>
    </xf>
    <xf numFmtId="10" fontId="4" fillId="18" borderId="6" xfId="0" applyNumberFormat="1" applyFont="1" applyFill="1" applyBorder="1" applyAlignment="1">
      <alignment horizontal="right" vertical="center" wrapText="1"/>
    </xf>
    <xf numFmtId="10" fontId="4" fillId="18" borderId="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/>
    <xf numFmtId="0" fontId="12" fillId="0" borderId="0" xfId="0" applyFont="1"/>
    <xf numFmtId="10" fontId="1" fillId="16" borderId="6" xfId="0" applyNumberFormat="1" applyFont="1" applyFill="1" applyBorder="1" applyAlignment="1">
      <alignment horizontal="right" vertical="center" wrapText="1"/>
    </xf>
    <xf numFmtId="10" fontId="0" fillId="16" borderId="6" xfId="0" applyNumberFormat="1" applyFill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0" fontId="0" fillId="0" borderId="0" xfId="0" applyBorder="1"/>
    <xf numFmtId="0" fontId="13" fillId="19" borderId="1" xfId="0" applyFont="1" applyFill="1" applyBorder="1"/>
    <xf numFmtId="0" fontId="1" fillId="7" borderId="16" xfId="0" applyFont="1" applyFill="1" applyBorder="1" applyAlignment="1">
      <alignment horizontal="justify" vertical="center" wrapText="1"/>
    </xf>
    <xf numFmtId="10" fontId="0" fillId="0" borderId="17" xfId="0" applyNumberFormat="1" applyFill="1" applyBorder="1" applyAlignment="1">
      <alignment horizontal="right" vertical="center" wrapText="1"/>
    </xf>
    <xf numFmtId="0" fontId="1" fillId="2" borderId="18" xfId="0" applyFont="1" applyFill="1" applyBorder="1"/>
    <xf numFmtId="0" fontId="1" fillId="2" borderId="7" xfId="0" applyFont="1" applyFill="1" applyBorder="1"/>
    <xf numFmtId="0" fontId="3" fillId="18" borderId="7" xfId="0" applyFont="1" applyFill="1" applyBorder="1"/>
    <xf numFmtId="0" fontId="7" fillId="0" borderId="19" xfId="0" applyFont="1" applyBorder="1"/>
    <xf numFmtId="0" fontId="14" fillId="16" borderId="1" xfId="0" applyFont="1" applyFill="1" applyBorder="1"/>
    <xf numFmtId="0" fontId="6" fillId="0" borderId="21" xfId="0" applyFont="1" applyBorder="1"/>
    <xf numFmtId="2" fontId="1" fillId="17" borderId="17" xfId="0" applyNumberFormat="1" applyFont="1" applyFill="1" applyBorder="1" applyAlignment="1">
      <alignment horizontal="right" vertical="center" wrapText="1"/>
    </xf>
    <xf numFmtId="0" fontId="1" fillId="10" borderId="23" xfId="0" applyFont="1" applyFill="1" applyBorder="1" applyAlignment="1">
      <alignment horizontal="justify" vertical="center" wrapText="1"/>
    </xf>
    <xf numFmtId="10" fontId="0" fillId="0" borderId="22" xfId="0" applyNumberFormat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0" fontId="5" fillId="0" borderId="0" xfId="0" applyNumberFormat="1" applyFont="1"/>
    <xf numFmtId="10" fontId="1" fillId="8" borderId="6" xfId="0" applyNumberFormat="1" applyFont="1" applyFill="1" applyBorder="1" applyAlignment="1">
      <alignment horizontal="right" vertical="center" wrapText="1"/>
    </xf>
    <xf numFmtId="10" fontId="0" fillId="20" borderId="6" xfId="0" applyNumberFormat="1" applyFill="1" applyBorder="1" applyAlignment="1">
      <alignment horizontal="right" vertical="center" wrapText="1"/>
    </xf>
    <xf numFmtId="0" fontId="14" fillId="20" borderId="1" xfId="0" applyFont="1" applyFill="1" applyBorder="1"/>
    <xf numFmtId="10" fontId="1" fillId="20" borderId="6" xfId="0" applyNumberFormat="1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left" vertical="center" wrapText="1"/>
    </xf>
    <xf numFmtId="10" fontId="0" fillId="21" borderId="4" xfId="0" applyNumberFormat="1" applyFill="1" applyBorder="1" applyAlignment="1">
      <alignment horizontal="right" vertical="center" wrapText="1"/>
    </xf>
    <xf numFmtId="10" fontId="0" fillId="21" borderId="6" xfId="0" applyNumberFormat="1" applyFill="1" applyBorder="1" applyAlignment="1">
      <alignment horizontal="right" vertical="center" wrapText="1"/>
    </xf>
    <xf numFmtId="4" fontId="0" fillId="21" borderId="4" xfId="0" applyNumberFormat="1" applyFill="1" applyBorder="1" applyAlignment="1">
      <alignment horizontal="right" vertical="center" wrapText="1"/>
    </xf>
    <xf numFmtId="4" fontId="0" fillId="21" borderId="6" xfId="0" applyNumberFormat="1" applyFill="1" applyBorder="1" applyAlignment="1">
      <alignment horizontal="right" vertical="center" wrapText="1"/>
    </xf>
    <xf numFmtId="10" fontId="16" fillId="21" borderId="1" xfId="0" applyNumberFormat="1" applyFont="1" applyFill="1" applyBorder="1"/>
    <xf numFmtId="0" fontId="7" fillId="0" borderId="0" xfId="0" applyFont="1" applyBorder="1"/>
    <xf numFmtId="0" fontId="17" fillId="0" borderId="0" xfId="0" applyFont="1" applyBorder="1"/>
    <xf numFmtId="4" fontId="5" fillId="0" borderId="25" xfId="0" applyNumberFormat="1" applyFont="1" applyBorder="1"/>
    <xf numFmtId="0" fontId="0" fillId="0" borderId="26" xfId="0" applyBorder="1"/>
    <xf numFmtId="0" fontId="1" fillId="16" borderId="27" xfId="0" applyFont="1" applyFill="1" applyBorder="1"/>
    <xf numFmtId="0" fontId="1" fillId="16" borderId="28" xfId="0" applyFont="1" applyFill="1" applyBorder="1"/>
    <xf numFmtId="0" fontId="1" fillId="16" borderId="10" xfId="0" applyFont="1" applyFill="1" applyBorder="1"/>
    <xf numFmtId="0" fontId="1" fillId="20" borderId="27" xfId="0" applyFont="1" applyFill="1" applyBorder="1"/>
    <xf numFmtId="0" fontId="1" fillId="20" borderId="28" xfId="0" applyFont="1" applyFill="1" applyBorder="1"/>
    <xf numFmtId="0" fontId="1" fillId="20" borderId="10" xfId="0" applyFont="1" applyFill="1" applyBorder="1"/>
    <xf numFmtId="4" fontId="1" fillId="17" borderId="24" xfId="0" applyNumberFormat="1" applyFont="1" applyFill="1" applyBorder="1"/>
    <xf numFmtId="4" fontId="16" fillId="21" borderId="25" xfId="0" applyNumberFormat="1" applyFont="1" applyFill="1" applyBorder="1"/>
    <xf numFmtId="0" fontId="0" fillId="21" borderId="26" xfId="0" applyFill="1" applyBorder="1"/>
    <xf numFmtId="4" fontId="0" fillId="21" borderId="10" xfId="0" applyNumberFormat="1" applyFill="1" applyBorder="1"/>
    <xf numFmtId="10" fontId="0" fillId="21" borderId="9" xfId="0" applyNumberFormat="1" applyFill="1" applyBorder="1"/>
    <xf numFmtId="10" fontId="1" fillId="20" borderId="9" xfId="0" applyNumberFormat="1" applyFont="1" applyFill="1" applyBorder="1"/>
    <xf numFmtId="10" fontId="1" fillId="16" borderId="9" xfId="0" applyNumberFormat="1" applyFont="1" applyFill="1" applyBorder="1"/>
    <xf numFmtId="0" fontId="13" fillId="2" borderId="13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16" borderId="13" xfId="0" applyFont="1" applyFill="1" applyBorder="1" applyAlignment="1">
      <alignment horizontal="center"/>
    </xf>
    <xf numFmtId="0" fontId="13" fillId="16" borderId="15" xfId="0" applyFont="1" applyFill="1" applyBorder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13" fillId="17" borderId="15" xfId="0" applyFont="1" applyFill="1" applyBorder="1" applyAlignment="1">
      <alignment horizontal="center"/>
    </xf>
    <xf numFmtId="0" fontId="13" fillId="17" borderId="2" xfId="0" applyFont="1" applyFill="1" applyBorder="1" applyAlignment="1">
      <alignment horizontal="center"/>
    </xf>
    <xf numFmtId="0" fontId="12" fillId="0" borderId="2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00FF00"/>
      <color rgb="FF008000"/>
      <color rgb="FFFF9933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62699-F9DF-43B9-A0B9-B6373905216E}">
  <dimension ref="A1:J47"/>
  <sheetViews>
    <sheetView tabSelected="1" workbookViewId="0">
      <selection activeCell="D37" sqref="D37"/>
    </sheetView>
  </sheetViews>
  <sheetFormatPr defaultRowHeight="15" x14ac:dyDescent="0.25"/>
  <cols>
    <col min="1" max="1" width="70.28515625" customWidth="1"/>
    <col min="2" max="2" width="38.85546875" customWidth="1"/>
    <col min="3" max="3" width="49" customWidth="1"/>
    <col min="4" max="4" width="20.140625" customWidth="1"/>
    <col min="5" max="5" width="22.5703125" customWidth="1"/>
    <col min="6" max="6" width="30" customWidth="1"/>
    <col min="7" max="7" width="30.140625" customWidth="1"/>
    <col min="8" max="8" width="28.42578125" customWidth="1"/>
    <col min="9" max="9" width="35.7109375" customWidth="1"/>
    <col min="10" max="10" width="34.5703125" customWidth="1"/>
  </cols>
  <sheetData>
    <row r="1" spans="1:10" x14ac:dyDescent="0.25">
      <c r="A1" s="6" t="s">
        <v>59</v>
      </c>
    </row>
    <row r="2" spans="1:10" x14ac:dyDescent="0.25">
      <c r="A2" s="6" t="s">
        <v>47</v>
      </c>
      <c r="F2" s="34"/>
      <c r="G2" s="34"/>
      <c r="H2" s="34"/>
    </row>
    <row r="3" spans="1:10" ht="21.75" thickBot="1" x14ac:dyDescent="0.4">
      <c r="A3" s="29" t="s">
        <v>31</v>
      </c>
      <c r="F3" s="34"/>
      <c r="G3" s="34"/>
      <c r="H3" s="34"/>
    </row>
    <row r="4" spans="1:10" ht="16.5" thickTop="1" thickBot="1" x14ac:dyDescent="0.3">
      <c r="A4" s="35" t="s">
        <v>35</v>
      </c>
      <c r="B4" s="77" t="s">
        <v>33</v>
      </c>
      <c r="C4" s="78"/>
      <c r="D4" s="79"/>
      <c r="E4" s="80" t="s">
        <v>34</v>
      </c>
      <c r="F4" s="81"/>
      <c r="G4" s="82"/>
      <c r="H4" s="83" t="s">
        <v>36</v>
      </c>
      <c r="I4" s="83"/>
      <c r="J4" s="84"/>
    </row>
    <row r="5" spans="1:10" ht="17.25" thickTop="1" thickBot="1" x14ac:dyDescent="0.3">
      <c r="A5" s="8" t="s">
        <v>0</v>
      </c>
      <c r="B5" s="9" t="s">
        <v>1</v>
      </c>
      <c r="C5" s="9" t="s">
        <v>2</v>
      </c>
      <c r="D5" s="9" t="s">
        <v>17</v>
      </c>
      <c r="E5" s="9" t="s">
        <v>25</v>
      </c>
      <c r="F5" s="9" t="s">
        <v>27</v>
      </c>
      <c r="G5" s="9" t="s">
        <v>26</v>
      </c>
      <c r="H5" s="9" t="s">
        <v>41</v>
      </c>
      <c r="I5" s="9" t="s">
        <v>42</v>
      </c>
      <c r="J5" s="9" t="s">
        <v>43</v>
      </c>
    </row>
    <row r="6" spans="1:10" ht="16.5" thickTop="1" thickBot="1" x14ac:dyDescent="0.3">
      <c r="A6" s="12" t="s">
        <v>3</v>
      </c>
      <c r="B6" s="1">
        <v>6.9400000000000003E-2</v>
      </c>
      <c r="C6" s="1">
        <v>1</v>
      </c>
      <c r="D6" s="55">
        <v>0</v>
      </c>
      <c r="E6" s="1">
        <f t="shared" ref="E6:E19" si="0">$B$28*B6*C6</f>
        <v>6.9400000000000003E-2</v>
      </c>
      <c r="F6" s="55">
        <f t="shared" ref="F6:F19" si="1">$B$28*B6*C6*D6</f>
        <v>0</v>
      </c>
      <c r="G6" s="55">
        <f>E6-F6</f>
        <v>6.9400000000000003E-2</v>
      </c>
      <c r="H6" s="33">
        <f t="shared" ref="H6:H19" si="2">$C$28*B6*C6</f>
        <v>69.400000000000006</v>
      </c>
      <c r="I6" s="57">
        <f t="shared" ref="I6:I19" si="3">$C$28*B6*C6*D6</f>
        <v>0</v>
      </c>
      <c r="J6" s="57">
        <f>H6-I6</f>
        <v>69.400000000000006</v>
      </c>
    </row>
    <row r="7" spans="1:10" ht="15.75" thickBot="1" x14ac:dyDescent="0.3">
      <c r="A7" s="13" t="s">
        <v>4</v>
      </c>
      <c r="B7" s="1">
        <v>7.0699999999999999E-2</v>
      </c>
      <c r="C7" s="1">
        <v>0</v>
      </c>
      <c r="D7" s="55">
        <v>0</v>
      </c>
      <c r="E7" s="1">
        <f t="shared" si="0"/>
        <v>0</v>
      </c>
      <c r="F7" s="55">
        <f t="shared" si="1"/>
        <v>0</v>
      </c>
      <c r="G7" s="55">
        <f t="shared" ref="G7:G20" si="4">E7-F7</f>
        <v>0</v>
      </c>
      <c r="H7" s="33">
        <f t="shared" si="2"/>
        <v>0</v>
      </c>
      <c r="I7" s="57">
        <f t="shared" si="3"/>
        <v>0</v>
      </c>
      <c r="J7" s="57">
        <f t="shared" ref="J7:J20" si="5">H7-I7</f>
        <v>0</v>
      </c>
    </row>
    <row r="8" spans="1:10" ht="15.75" thickBot="1" x14ac:dyDescent="0.3">
      <c r="A8" s="14" t="s">
        <v>5</v>
      </c>
      <c r="B8" s="1">
        <v>0.19420000000000001</v>
      </c>
      <c r="C8" s="1">
        <v>1</v>
      </c>
      <c r="D8" s="55">
        <v>0</v>
      </c>
      <c r="E8" s="1">
        <f t="shared" si="0"/>
        <v>0.19420000000000001</v>
      </c>
      <c r="F8" s="55">
        <f t="shared" si="1"/>
        <v>0</v>
      </c>
      <c r="G8" s="55">
        <f t="shared" si="4"/>
        <v>0.19420000000000001</v>
      </c>
      <c r="H8" s="33">
        <f t="shared" si="2"/>
        <v>194.20000000000002</v>
      </c>
      <c r="I8" s="57">
        <f t="shared" si="3"/>
        <v>0</v>
      </c>
      <c r="J8" s="57">
        <f t="shared" si="5"/>
        <v>194.20000000000002</v>
      </c>
    </row>
    <row r="9" spans="1:10" ht="15.75" thickBot="1" x14ac:dyDescent="0.3">
      <c r="A9" s="15" t="s">
        <v>6</v>
      </c>
      <c r="B9" s="1">
        <v>7.6E-3</v>
      </c>
      <c r="C9" s="1">
        <v>1</v>
      </c>
      <c r="D9" s="55">
        <v>0</v>
      </c>
      <c r="E9" s="1">
        <f t="shared" si="0"/>
        <v>7.6E-3</v>
      </c>
      <c r="F9" s="55">
        <f t="shared" si="1"/>
        <v>0</v>
      </c>
      <c r="G9" s="55">
        <f t="shared" si="4"/>
        <v>7.6E-3</v>
      </c>
      <c r="H9" s="33">
        <f t="shared" si="2"/>
        <v>7.6</v>
      </c>
      <c r="I9" s="57">
        <f t="shared" si="3"/>
        <v>0</v>
      </c>
      <c r="J9" s="57">
        <f t="shared" si="5"/>
        <v>7.6</v>
      </c>
    </row>
    <row r="10" spans="1:10" ht="15.75" thickBot="1" x14ac:dyDescent="0.3">
      <c r="A10" s="16" t="s">
        <v>7</v>
      </c>
      <c r="B10" s="1">
        <v>3.15E-2</v>
      </c>
      <c r="C10" s="1">
        <v>0</v>
      </c>
      <c r="D10" s="55">
        <v>0</v>
      </c>
      <c r="E10" s="1">
        <f t="shared" si="0"/>
        <v>0</v>
      </c>
      <c r="F10" s="55">
        <f t="shared" si="1"/>
        <v>0</v>
      </c>
      <c r="G10" s="55">
        <f t="shared" si="4"/>
        <v>0</v>
      </c>
      <c r="H10" s="33">
        <f t="shared" si="2"/>
        <v>0</v>
      </c>
      <c r="I10" s="57">
        <f t="shared" si="3"/>
        <v>0</v>
      </c>
      <c r="J10" s="57">
        <f t="shared" si="5"/>
        <v>0</v>
      </c>
    </row>
    <row r="11" spans="1:10" ht="15.75" thickBot="1" x14ac:dyDescent="0.3">
      <c r="A11" s="36" t="s">
        <v>8</v>
      </c>
      <c r="B11" s="1">
        <v>1.9199999999999998E-2</v>
      </c>
      <c r="C11" s="1">
        <v>0</v>
      </c>
      <c r="D11" s="55">
        <v>0</v>
      </c>
      <c r="E11" s="1">
        <f t="shared" si="0"/>
        <v>0</v>
      </c>
      <c r="F11" s="55">
        <f t="shared" si="1"/>
        <v>0</v>
      </c>
      <c r="G11" s="55">
        <f t="shared" si="4"/>
        <v>0</v>
      </c>
      <c r="H11" s="33">
        <f t="shared" si="2"/>
        <v>0</v>
      </c>
      <c r="I11" s="57">
        <f t="shared" si="3"/>
        <v>0</v>
      </c>
      <c r="J11" s="57">
        <f t="shared" si="5"/>
        <v>0</v>
      </c>
    </row>
    <row r="12" spans="1:10" ht="16.5" thickTop="1" thickBot="1" x14ac:dyDescent="0.3">
      <c r="A12" s="17" t="s">
        <v>9</v>
      </c>
      <c r="B12" s="1">
        <v>3.49E-2</v>
      </c>
      <c r="C12" s="1">
        <v>0.3</v>
      </c>
      <c r="D12" s="55">
        <v>0</v>
      </c>
      <c r="E12" s="1">
        <f t="shared" si="0"/>
        <v>1.047E-2</v>
      </c>
      <c r="F12" s="55">
        <f t="shared" si="1"/>
        <v>0</v>
      </c>
      <c r="G12" s="55">
        <f t="shared" si="4"/>
        <v>1.047E-2</v>
      </c>
      <c r="H12" s="33">
        <f t="shared" si="2"/>
        <v>10.469999999999999</v>
      </c>
      <c r="I12" s="57">
        <f t="shared" si="3"/>
        <v>0</v>
      </c>
      <c r="J12" s="57">
        <f t="shared" si="5"/>
        <v>10.469999999999999</v>
      </c>
    </row>
    <row r="13" spans="1:10" ht="15.75" thickBot="1" x14ac:dyDescent="0.3">
      <c r="A13" s="18" t="s">
        <v>10</v>
      </c>
      <c r="B13" s="1">
        <v>1.6500000000000001E-2</v>
      </c>
      <c r="C13" s="1">
        <v>0.7</v>
      </c>
      <c r="D13" s="55">
        <v>0</v>
      </c>
      <c r="E13" s="1">
        <f t="shared" si="0"/>
        <v>1.155E-2</v>
      </c>
      <c r="F13" s="55">
        <f t="shared" si="1"/>
        <v>0</v>
      </c>
      <c r="G13" s="55">
        <f t="shared" si="4"/>
        <v>1.155E-2</v>
      </c>
      <c r="H13" s="33">
        <f t="shared" si="2"/>
        <v>11.549999999999999</v>
      </c>
      <c r="I13" s="57">
        <f t="shared" si="3"/>
        <v>0</v>
      </c>
      <c r="J13" s="57">
        <f t="shared" si="5"/>
        <v>11.549999999999999</v>
      </c>
    </row>
    <row r="14" spans="1:10" ht="15.75" thickBot="1" x14ac:dyDescent="0.3">
      <c r="A14" s="45" t="s">
        <v>11</v>
      </c>
      <c r="B14" s="46">
        <v>7.9000000000000008E-3</v>
      </c>
      <c r="C14" s="1">
        <v>0</v>
      </c>
      <c r="D14" s="55">
        <v>0</v>
      </c>
      <c r="E14" s="1">
        <f t="shared" si="0"/>
        <v>0</v>
      </c>
      <c r="F14" s="55">
        <f t="shared" si="1"/>
        <v>0</v>
      </c>
      <c r="G14" s="55">
        <f t="shared" si="4"/>
        <v>0</v>
      </c>
      <c r="H14" s="33">
        <f t="shared" si="2"/>
        <v>0</v>
      </c>
      <c r="I14" s="57">
        <f t="shared" si="3"/>
        <v>0</v>
      </c>
      <c r="J14" s="57">
        <f t="shared" si="5"/>
        <v>0</v>
      </c>
    </row>
    <row r="15" spans="1:10" ht="15.75" thickBot="1" x14ac:dyDescent="0.3">
      <c r="A15" s="19" t="s">
        <v>12</v>
      </c>
      <c r="B15" s="1">
        <v>0</v>
      </c>
      <c r="C15" s="1">
        <v>0</v>
      </c>
      <c r="D15" s="55">
        <v>0</v>
      </c>
      <c r="E15" s="1">
        <f t="shared" si="0"/>
        <v>0</v>
      </c>
      <c r="F15" s="55">
        <f t="shared" si="1"/>
        <v>0</v>
      </c>
      <c r="G15" s="55">
        <f t="shared" si="4"/>
        <v>0</v>
      </c>
      <c r="H15" s="33">
        <f t="shared" si="2"/>
        <v>0</v>
      </c>
      <c r="I15" s="57">
        <f t="shared" si="3"/>
        <v>0</v>
      </c>
      <c r="J15" s="57">
        <f t="shared" si="5"/>
        <v>0</v>
      </c>
    </row>
    <row r="16" spans="1:10" ht="16.5" customHeight="1" thickBot="1" x14ac:dyDescent="0.3">
      <c r="A16" s="20" t="s">
        <v>13</v>
      </c>
      <c r="B16" s="1">
        <v>0.19220000000000001</v>
      </c>
      <c r="C16" s="1">
        <v>0.5</v>
      </c>
      <c r="D16" s="55">
        <v>0</v>
      </c>
      <c r="E16" s="1">
        <f t="shared" si="0"/>
        <v>9.6100000000000005E-2</v>
      </c>
      <c r="F16" s="55">
        <f t="shared" si="1"/>
        <v>0</v>
      </c>
      <c r="G16" s="55">
        <f t="shared" si="4"/>
        <v>9.6100000000000005E-2</v>
      </c>
      <c r="H16" s="33">
        <f t="shared" si="2"/>
        <v>96.100000000000009</v>
      </c>
      <c r="I16" s="57">
        <f t="shared" si="3"/>
        <v>0</v>
      </c>
      <c r="J16" s="57">
        <f t="shared" si="5"/>
        <v>96.100000000000009</v>
      </c>
    </row>
    <row r="17" spans="1:10" ht="15.75" thickBot="1" x14ac:dyDescent="0.3">
      <c r="A17" s="21" t="s">
        <v>48</v>
      </c>
      <c r="B17" s="1">
        <v>0.23119999999999999</v>
      </c>
      <c r="C17" s="1">
        <v>0.1</v>
      </c>
      <c r="D17" s="55">
        <v>0</v>
      </c>
      <c r="E17" s="1">
        <f t="shared" si="0"/>
        <v>2.3120000000000002E-2</v>
      </c>
      <c r="F17" s="55">
        <f t="shared" si="1"/>
        <v>0</v>
      </c>
      <c r="G17" s="55">
        <f t="shared" si="4"/>
        <v>2.3120000000000002E-2</v>
      </c>
      <c r="H17" s="33">
        <f t="shared" si="2"/>
        <v>23.12</v>
      </c>
      <c r="I17" s="57">
        <f t="shared" si="3"/>
        <v>0</v>
      </c>
      <c r="J17" s="57">
        <f t="shared" si="5"/>
        <v>23.12</v>
      </c>
    </row>
    <row r="18" spans="1:10" ht="15.75" thickBot="1" x14ac:dyDescent="0.3">
      <c r="A18" s="22" t="s">
        <v>49</v>
      </c>
      <c r="B18" s="1">
        <v>0.1249</v>
      </c>
      <c r="C18" s="1">
        <v>0.1</v>
      </c>
      <c r="D18" s="55">
        <v>0</v>
      </c>
      <c r="E18" s="1">
        <f t="shared" si="0"/>
        <v>1.2490000000000001E-2</v>
      </c>
      <c r="F18" s="55">
        <f t="shared" si="1"/>
        <v>0</v>
      </c>
      <c r="G18" s="55">
        <f t="shared" si="4"/>
        <v>1.2490000000000001E-2</v>
      </c>
      <c r="H18" s="33">
        <f t="shared" si="2"/>
        <v>12.49</v>
      </c>
      <c r="I18" s="57">
        <f t="shared" si="3"/>
        <v>0</v>
      </c>
      <c r="J18" s="57">
        <f t="shared" si="5"/>
        <v>12.49</v>
      </c>
    </row>
    <row r="19" spans="1:10" ht="15.75" thickBot="1" x14ac:dyDescent="0.3">
      <c r="A19" s="23" t="s">
        <v>14</v>
      </c>
      <c r="B19" s="2">
        <v>0</v>
      </c>
      <c r="C19" s="2">
        <v>0</v>
      </c>
      <c r="D19" s="56">
        <v>0</v>
      </c>
      <c r="E19" s="2">
        <f t="shared" si="0"/>
        <v>0</v>
      </c>
      <c r="F19" s="56">
        <f t="shared" si="1"/>
        <v>0</v>
      </c>
      <c r="G19" s="56">
        <f t="shared" si="4"/>
        <v>0</v>
      </c>
      <c r="H19" s="32">
        <f t="shared" si="2"/>
        <v>0</v>
      </c>
      <c r="I19" s="58">
        <f t="shared" si="3"/>
        <v>0</v>
      </c>
      <c r="J19" s="58">
        <f t="shared" si="5"/>
        <v>0</v>
      </c>
    </row>
    <row r="20" spans="1:10" ht="16.5" thickTop="1" thickBot="1" x14ac:dyDescent="0.3">
      <c r="A20" s="25" t="s">
        <v>40</v>
      </c>
      <c r="B20" s="50">
        <f>SUM(B6:B19)</f>
        <v>1.0002</v>
      </c>
      <c r="C20" s="54" t="s">
        <v>50</v>
      </c>
      <c r="D20" s="24" t="s">
        <v>28</v>
      </c>
      <c r="E20" s="30">
        <f>SUM(E6:E19)</f>
        <v>0.42493000000000003</v>
      </c>
      <c r="F20" s="2">
        <f>SUM(F6:F19)</f>
        <v>0</v>
      </c>
      <c r="G20" s="53">
        <f t="shared" si="4"/>
        <v>0.42493000000000003</v>
      </c>
      <c r="H20" s="32">
        <f>SUM(H6:H19)</f>
        <v>424.93000000000012</v>
      </c>
      <c r="I20" s="58">
        <f>SUM(I6:I19)</f>
        <v>0</v>
      </c>
      <c r="J20" s="58">
        <f t="shared" si="5"/>
        <v>424.93000000000012</v>
      </c>
    </row>
    <row r="21" spans="1:10" ht="17.25" thickTop="1" thickBot="1" x14ac:dyDescent="0.3">
      <c r="A21" s="42" t="s">
        <v>45</v>
      </c>
      <c r="B21" s="49">
        <f>E20</f>
        <v>0.42493000000000003</v>
      </c>
      <c r="C21" s="43" t="s">
        <v>38</v>
      </c>
      <c r="D21" s="24" t="s">
        <v>29</v>
      </c>
      <c r="E21" s="31" t="b">
        <f>E20=B30</f>
        <v>1</v>
      </c>
      <c r="F21" s="2" t="b">
        <f>F20=B32</f>
        <v>1</v>
      </c>
      <c r="G21" s="51" t="b">
        <f>G20=B34</f>
        <v>1</v>
      </c>
      <c r="H21" s="2" t="b">
        <f>H20=C30</f>
        <v>1</v>
      </c>
      <c r="I21" s="56" t="b">
        <f>I20=C32</f>
        <v>1</v>
      </c>
      <c r="J21" s="56" t="b">
        <f>J20=C34</f>
        <v>1</v>
      </c>
    </row>
    <row r="22" spans="1:10" ht="17.25" thickTop="1" thickBot="1" x14ac:dyDescent="0.3">
      <c r="A22" s="52" t="s">
        <v>32</v>
      </c>
      <c r="B22" s="59">
        <f>G20</f>
        <v>0.42493000000000003</v>
      </c>
    </row>
    <row r="23" spans="1:10" ht="15.75" thickTop="1" x14ac:dyDescent="0.25"/>
    <row r="24" spans="1:10" x14ac:dyDescent="0.25">
      <c r="B24" s="6" t="s">
        <v>39</v>
      </c>
      <c r="E24" s="10"/>
      <c r="F24" s="10"/>
      <c r="G24" s="11"/>
    </row>
    <row r="25" spans="1:10" ht="21.75" thickBot="1" x14ac:dyDescent="0.4">
      <c r="B25" s="85" t="s">
        <v>37</v>
      </c>
      <c r="C25" s="85"/>
    </row>
    <row r="26" spans="1:10" ht="16.5" thickBot="1" x14ac:dyDescent="0.3">
      <c r="A26" s="6"/>
      <c r="B26" s="7" t="s">
        <v>22</v>
      </c>
      <c r="C26" s="40" t="s">
        <v>51</v>
      </c>
    </row>
    <row r="27" spans="1:10" ht="15.75" thickBot="1" x14ac:dyDescent="0.3">
      <c r="B27" s="38" t="s">
        <v>20</v>
      </c>
      <c r="C27" s="39" t="s">
        <v>15</v>
      </c>
    </row>
    <row r="28" spans="1:10" ht="15.75" thickBot="1" x14ac:dyDescent="0.3">
      <c r="A28" s="26" t="s">
        <v>30</v>
      </c>
      <c r="B28" s="37">
        <v>1</v>
      </c>
      <c r="C28" s="44">
        <v>1000</v>
      </c>
      <c r="D28" s="41" t="s">
        <v>23</v>
      </c>
    </row>
    <row r="29" spans="1:10" x14ac:dyDescent="0.25">
      <c r="A29" s="26"/>
      <c r="B29" s="3" t="s">
        <v>21</v>
      </c>
      <c r="C29" s="4" t="s">
        <v>16</v>
      </c>
    </row>
    <row r="30" spans="1:10" ht="15.75" thickBot="1" x14ac:dyDescent="0.3">
      <c r="A30" s="47" t="s">
        <v>44</v>
      </c>
      <c r="B30" s="76">
        <f>B28*B6*C6+B28*B7*C7+B28*B8*C8+B28*B9*C9+B28*B10*C10+B28*B11*C11+B28*B12*C12+B28*B13*C13+B28*B14*C14+B28*B15*C15+B28*B16*C16+B28*B17*C17+B28*B18*C18+B28*B19*C19</f>
        <v>0.42493000000000003</v>
      </c>
      <c r="C30" s="73">
        <f>C28*B6*C6+C28*B7*C7+C28*B8*C8+C28*B9*C9+C28*B10*C10+C28*B11*C11+C28*B12*C12+C28*B13*C13+C28*B14*C14+C28*B15*C15+C28*B16*C16+C28*B17*C17+C28*B18*C18+C28*B19*C19</f>
        <v>424.93000000000012</v>
      </c>
      <c r="D30" s="27" t="s">
        <v>24</v>
      </c>
    </row>
    <row r="31" spans="1:10" x14ac:dyDescent="0.25">
      <c r="A31" s="26"/>
      <c r="B31" s="3" t="s">
        <v>18</v>
      </c>
      <c r="C31" s="4" t="s">
        <v>19</v>
      </c>
      <c r="D31" s="28"/>
    </row>
    <row r="32" spans="1:10" ht="15.75" thickBot="1" x14ac:dyDescent="0.3">
      <c r="A32" s="26" t="s">
        <v>30</v>
      </c>
      <c r="B32" s="74">
        <f>B28*B6*C6*D6+B28*B7*C7*D7+B28*B8*C8*D8+B28*B9*C9*D9+B28*B10*C10*D10+B28*B11*C11*D11+B28*B12*C12*D12+B28*B13*C13*D13+B28*B14*C14*D14+B28*B15*C15*D15+B28*B16*C16*D16+B28*B17*C17*D17+B28*B18*C18*D18+B28*B19*C19*D19</f>
        <v>0</v>
      </c>
      <c r="C32" s="73">
        <f>C28*B6*C6*D6+C28*B7*C7*D7+C28*B8*C8*D8+C28*B9*C9*D9+C28*B10*C10*D10+C28*B11*C11*D11+C28*B12*C12*D12+C28*B13*C13*D13+C28*B14*C14*D14+C28*B15*C15*D15+C28*B16*C16*D16+C28*B17*C17*D17+C28*B18*C18*D18+C28*B19*C19*D19</f>
        <v>0</v>
      </c>
      <c r="D32" s="27" t="s">
        <v>24</v>
      </c>
    </row>
    <row r="33" spans="1:4" x14ac:dyDescent="0.25">
      <c r="A33" s="5"/>
      <c r="B33" s="3" t="s">
        <v>32</v>
      </c>
      <c r="C33" s="4" t="s">
        <v>52</v>
      </c>
      <c r="D33" s="28"/>
    </row>
    <row r="34" spans="1:4" ht="15.75" thickBot="1" x14ac:dyDescent="0.3">
      <c r="A34" s="48" t="s">
        <v>46</v>
      </c>
      <c r="B34" s="75">
        <f>B30-B32</f>
        <v>0.42493000000000003</v>
      </c>
      <c r="C34" s="73">
        <f>C30-C32</f>
        <v>424.93000000000012</v>
      </c>
      <c r="D34" s="27" t="s">
        <v>24</v>
      </c>
    </row>
    <row r="36" spans="1:4" x14ac:dyDescent="0.25">
      <c r="A36" s="6" t="s">
        <v>60</v>
      </c>
    </row>
    <row r="37" spans="1:4" ht="21.75" thickBot="1" x14ac:dyDescent="0.4">
      <c r="A37" s="29" t="s">
        <v>54</v>
      </c>
    </row>
    <row r="38" spans="1:4" x14ac:dyDescent="0.25">
      <c r="A38" s="64" t="s">
        <v>56</v>
      </c>
      <c r="B38" s="70">
        <v>1000</v>
      </c>
      <c r="C38" s="60" t="s">
        <v>53</v>
      </c>
    </row>
    <row r="39" spans="1:4" x14ac:dyDescent="0.25">
      <c r="A39" s="65" t="s">
        <v>57</v>
      </c>
      <c r="B39" s="62">
        <f>B38*(1-B21)</f>
        <v>575.06999999999994</v>
      </c>
    </row>
    <row r="40" spans="1:4" x14ac:dyDescent="0.25">
      <c r="A40" s="65" t="s">
        <v>58</v>
      </c>
      <c r="B40" s="62">
        <f>B38*B21</f>
        <v>424.93</v>
      </c>
    </row>
    <row r="41" spans="1:4" ht="15.75" thickBot="1" x14ac:dyDescent="0.3">
      <c r="A41" s="66" t="s">
        <v>29</v>
      </c>
      <c r="B41" s="63" t="b">
        <f>(B39+B40)=B38</f>
        <v>1</v>
      </c>
    </row>
    <row r="43" spans="1:4" ht="21.75" thickBot="1" x14ac:dyDescent="0.4">
      <c r="A43" s="29" t="s">
        <v>55</v>
      </c>
    </row>
    <row r="44" spans="1:4" x14ac:dyDescent="0.25">
      <c r="A44" s="67" t="s">
        <v>56</v>
      </c>
      <c r="B44" s="70">
        <v>1000</v>
      </c>
      <c r="C44" s="61" t="s">
        <v>53</v>
      </c>
    </row>
    <row r="45" spans="1:4" x14ac:dyDescent="0.25">
      <c r="A45" s="68" t="s">
        <v>57</v>
      </c>
      <c r="B45" s="71">
        <f>B44*(1-B22)</f>
        <v>575.06999999999994</v>
      </c>
    </row>
    <row r="46" spans="1:4" x14ac:dyDescent="0.25">
      <c r="A46" s="68" t="s">
        <v>58</v>
      </c>
      <c r="B46" s="71">
        <f>B44*B22</f>
        <v>424.93</v>
      </c>
    </row>
    <row r="47" spans="1:4" ht="15.75" thickBot="1" x14ac:dyDescent="0.3">
      <c r="A47" s="69" t="s">
        <v>29</v>
      </c>
      <c r="B47" s="72" t="b">
        <f>(B45+B46)=B44</f>
        <v>1</v>
      </c>
    </row>
  </sheetData>
  <mergeCells count="4">
    <mergeCell ref="B4:D4"/>
    <mergeCell ref="E4:G4"/>
    <mergeCell ref="H4:J4"/>
    <mergeCell ref="B25:C2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Chrpa Jiří</dc:creator>
  <cp:lastModifiedBy>Chrpa Jiří</cp:lastModifiedBy>
  <dcterms:created xsi:type="dcterms:W3CDTF">2024-03-07T09:55:18Z</dcterms:created>
  <dcterms:modified xsi:type="dcterms:W3CDTF">2024-05-09T09:14:35Z</dcterms:modified>
</cp:coreProperties>
</file>